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moises\Downloads\"/>
    </mc:Choice>
  </mc:AlternateContent>
  <xr:revisionPtr revIDLastSave="0" documentId="13_ncr:1_{87102134-E02B-413F-8A44-FC2458E2EBF2}" xr6:coauthVersionLast="47" xr6:coauthVersionMax="47" xr10:uidLastSave="{00000000-0000-0000-0000-000000000000}"/>
  <bookViews>
    <workbookView showSheetTabs="0" xWindow="-120" yWindow="-120" windowWidth="29040" windowHeight="15840" tabRatio="500" firstSheet="1" activeTab="1" xr2:uid="{00000000-000D-0000-FFFF-FFFF00000000}"/>
  </bookViews>
  <sheets>
    <sheet name="Apoio" sheetId="1" state="veryHidden" r:id="rId1"/>
    <sheet name="Simulador IR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3" l="1"/>
  <c r="F27" i="3"/>
  <c r="B16" i="1"/>
  <c r="B14" i="1"/>
  <c r="D23" i="3"/>
  <c r="B20" i="1" l="1"/>
  <c r="B23" i="1"/>
  <c r="B30" i="1"/>
  <c r="B26" i="1"/>
  <c r="F25" i="3" l="1"/>
  <c r="F29" i="3" s="1"/>
  <c r="D25" i="3"/>
  <c r="D31" i="3" s="1"/>
  <c r="C41" i="3" l="1"/>
  <c r="F17" i="3"/>
  <c r="C40" i="3"/>
  <c r="F23" i="3"/>
  <c r="F31" i="3" s="1"/>
  <c r="B33" i="1"/>
  <c r="B34" i="1" s="1"/>
  <c r="F33" i="3"/>
  <c r="B31" i="1" l="1"/>
  <c r="D33" i="3"/>
  <c r="F35" i="3" l="1"/>
  <c r="D41" i="3" s="1"/>
  <c r="D35" i="3"/>
  <c r="B27" i="1" l="1"/>
  <c r="B24" i="1"/>
  <c r="C24" i="1" s="1"/>
  <c r="C23" i="1"/>
  <c r="B21" i="1"/>
  <c r="C21" i="1" s="1"/>
  <c r="C20" i="1"/>
  <c r="B17" i="1"/>
</calcChain>
</file>

<file path=xl/sharedStrings.xml><?xml version="1.0" encoding="utf-8"?>
<sst xmlns="http://schemas.openxmlformats.org/spreadsheetml/2006/main" count="42" uniqueCount="37">
  <si>
    <t>Base de cálculo anual em R$</t>
  </si>
  <si>
    <t>Alíquota %</t>
  </si>
  <si>
    <t>Parcela a deduzir do imposto em R$</t>
  </si>
  <si>
    <t>Acima de 55.976,16</t>
  </si>
  <si>
    <t>Dedução por Dependente:</t>
  </si>
  <si>
    <t>Limite anual individual de despesa com instrução:</t>
  </si>
  <si>
    <t>TETO RGPS</t>
  </si>
  <si>
    <t>Deduções</t>
  </si>
  <si>
    <t>Contribuições</t>
  </si>
  <si>
    <t>Contribuições Facultativas</t>
  </si>
  <si>
    <t>Base de cálculo sem Facultativa</t>
  </si>
  <si>
    <t>Imposto Devido</t>
  </si>
  <si>
    <t>Base de cálculo</t>
  </si>
  <si>
    <t>Imposto Devido (mínimo)</t>
  </si>
  <si>
    <t>Base de cálculo com máx. Facult.</t>
  </si>
  <si>
    <t>Informações para Simulação - Dados Anuais</t>
  </si>
  <si>
    <t>Base de Cálculo do IR:</t>
  </si>
  <si>
    <t>Situação Atual</t>
  </si>
  <si>
    <t>Simulação</t>
  </si>
  <si>
    <t>Base de Cálculo do IR (líquida):</t>
  </si>
  <si>
    <t>Imposto Devido:</t>
  </si>
  <si>
    <t>(Declaração de IRPF Completa)</t>
  </si>
  <si>
    <t>Benefício Fiscal após contribuições previdenciárias:</t>
  </si>
  <si>
    <t>Outras rendas tributáveis (aluguel, pensão etc)</t>
  </si>
  <si>
    <t>Renda Tributável Total:</t>
  </si>
  <si>
    <t xml:space="preserve">Total de aportes à realizar </t>
  </si>
  <si>
    <t xml:space="preserve">Sugerimos um aporte adicional de </t>
  </si>
  <si>
    <t>Renda bruta tributável (12 salários, exceto o 13° salário)</t>
  </si>
  <si>
    <t>(Valor de aportes a realizar para usufruir 100% do benefício fiscal)</t>
  </si>
  <si>
    <t>Total das contribuições regulares à Celos ou PGBL  - anual</t>
  </si>
  <si>
    <t xml:space="preserve">Total de aportes realizados e previstos à Celos ou PGBL </t>
  </si>
  <si>
    <t>Contribuições Regulares:</t>
  </si>
  <si>
    <t>Aportes realizados e previstos:</t>
  </si>
  <si>
    <t>Aporte Adicional para obter o máximo de benefício fiscal:</t>
  </si>
  <si>
    <r>
      <t xml:space="preserve">1. Os resultados aqui apresentados são apenas uma simulação calculada com os valores que você incluiu. 
A simulação servirá para você avaliar o benefício fiscal que pode alcançar com a previdência complementar da CELOS. Você poderá alterar os valores da simulação, em especial da contribuição facultativa, para conferir outros resultados.
2. Considerando a contribuição atual (anual) mais a contribuição facultativa indicada. 
</t>
    </r>
    <r>
      <rPr>
        <sz val="7.5"/>
        <color rgb="FF56697B"/>
        <rFont val="Calibri"/>
        <family val="2"/>
      </rPr>
      <t>3. Benefício fiscal corresponde à economia sobre o imposto de renda que você terá com base no valor da contribuição para sua reserva previdenciária na CELOS.</t>
    </r>
    <r>
      <rPr>
        <sz val="7.5"/>
        <color rgb="FF56697B"/>
        <rFont val="Calibri"/>
        <family val="2"/>
        <charset val="1"/>
      </rPr>
      <t xml:space="preserve">
4. Para ter direito ao benefício fiscal na previdência privada, é necessário estar em dia com as contribuições ao INSS. Caso não contribua, você não poderá utilizar essa vantagem fiscal.</t>
    </r>
  </si>
  <si>
    <r>
      <rPr>
        <b/>
        <sz val="30"/>
        <color rgb="FF4A5B6C"/>
        <rFont val="Calibri"/>
        <family val="2"/>
      </rPr>
      <t>SIMULADOR CELOS</t>
    </r>
    <r>
      <rPr>
        <b/>
        <sz val="20"/>
        <color rgb="FF4A5B6C"/>
        <rFont val="Calibri"/>
        <family val="2"/>
        <charset val="1"/>
      </rPr>
      <t xml:space="preserve">
Benefício Fiscal no Imposto de Renda (IRPF) - 2025</t>
    </r>
  </si>
  <si>
    <r>
      <t xml:space="preserve">- Garanta sua dedução de Imposto de Renda! Faça seu aporte até </t>
    </r>
    <r>
      <rPr>
        <b/>
        <sz val="10"/>
        <color rgb="FFFF0000"/>
        <rFont val="Calibri"/>
        <family val="2"/>
      </rPr>
      <t>31/12/2025</t>
    </r>
    <r>
      <rPr>
        <b/>
        <sz val="10"/>
        <color rgb="FF3363AB"/>
        <rFont val="Calibri"/>
        <family val="2"/>
      </rPr>
      <t>, invista no seu futuro e pague menos imposto. Não deixe essa oportunidade passar!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</si>
</sst>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0.0%"/>
    <numFmt numFmtId="165" formatCode="_-* #,##0.00_-;\-* #,##0.00_-;_-* \-??_-;_-@_-"/>
    <numFmt numFmtId="166" formatCode="_-&quot;R$ &quot;* #,##0.00_-;&quot;-R$ &quot;* #,##0.00_-;_-&quot;R$ &quot;* \-??_-;_-@_-"/>
  </numFmts>
  <fonts count="35" x14ac:knownFonts="1">
    <font>
      <sz val="11"/>
      <color rgb="FF000000"/>
      <name val="Calibri"/>
      <family val="2"/>
      <charset val="1"/>
    </font>
    <font>
      <b/>
      <sz val="9"/>
      <color rgb="FF515151"/>
      <name val="Arial"/>
      <family val="2"/>
      <charset val="1"/>
    </font>
    <font>
      <sz val="9"/>
      <color rgb="FF51515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002060"/>
      <name val="Calibri"/>
      <family val="2"/>
      <charset val="1"/>
    </font>
    <font>
      <b/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7.5"/>
      <color rgb="FF000000"/>
      <name val="Calibri"/>
      <family val="2"/>
      <charset val="1"/>
    </font>
    <font>
      <b/>
      <sz val="20"/>
      <color rgb="FF4A5B6C"/>
      <name val="Calibri"/>
      <family val="2"/>
      <charset val="1"/>
    </font>
    <font>
      <b/>
      <sz val="14"/>
      <color rgb="FF4A5B6C"/>
      <name val="Calibri"/>
      <family val="2"/>
      <charset val="1"/>
    </font>
    <font>
      <sz val="12"/>
      <color rgb="FF4A5B6C"/>
      <name val="Calibri"/>
      <family val="2"/>
      <charset val="1"/>
    </font>
    <font>
      <b/>
      <sz val="12"/>
      <color rgb="FF4A5B6C"/>
      <name val="Calibri"/>
      <family val="2"/>
      <charset val="1"/>
    </font>
    <font>
      <sz val="12"/>
      <color rgb="FF56697B"/>
      <name val="Calibri"/>
      <family val="2"/>
      <charset val="1"/>
    </font>
    <font>
      <b/>
      <sz val="12"/>
      <color rgb="FFEA664F"/>
      <name val="Calibri"/>
      <family val="2"/>
      <charset val="1"/>
    </font>
    <font>
      <sz val="12"/>
      <color rgb="FFEA664F"/>
      <name val="Calibri"/>
      <family val="2"/>
      <charset val="1"/>
    </font>
    <font>
      <sz val="8"/>
      <color rgb="FF4A5B6C"/>
      <name val="Calibri"/>
      <family val="2"/>
      <charset val="1"/>
    </font>
    <font>
      <sz val="7.5"/>
      <color rgb="FF56697B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4"/>
      <color rgb="FF4A5B6C"/>
      <name val="Calibri"/>
      <family val="2"/>
      <charset val="1"/>
    </font>
    <font>
      <b/>
      <sz val="30"/>
      <color rgb="FF4A5B6C"/>
      <name val="Calibri"/>
      <family val="2"/>
    </font>
    <font>
      <b/>
      <sz val="20"/>
      <color rgb="FF4A5B6C"/>
      <name val="Calibri"/>
      <family val="2"/>
    </font>
    <font>
      <sz val="12"/>
      <color rgb="FFFF0000"/>
      <name val="Calibri"/>
      <family val="2"/>
      <charset val="1"/>
    </font>
    <font>
      <b/>
      <sz val="12.8"/>
      <color rgb="FF3363AB"/>
      <name val="Calibri"/>
      <family val="2"/>
    </font>
    <font>
      <b/>
      <sz val="28"/>
      <color rgb="FF3363AB"/>
      <name val="Calibri"/>
      <family val="2"/>
    </font>
    <font>
      <b/>
      <sz val="10"/>
      <color rgb="FF3363AB"/>
      <name val="Calibri"/>
      <family val="2"/>
    </font>
    <font>
      <b/>
      <sz val="10"/>
      <color rgb="FFFF0000"/>
      <name val="Calibri"/>
      <family val="2"/>
    </font>
    <font>
      <sz val="10"/>
      <color theme="1" tint="0.499984740745262"/>
      <name val="Calibri"/>
      <family val="2"/>
    </font>
    <font>
      <b/>
      <sz val="12"/>
      <color theme="0"/>
      <name val="Calibri"/>
      <family val="2"/>
      <charset val="1"/>
    </font>
    <font>
      <b/>
      <sz val="12"/>
      <color rgb="FF546270"/>
      <name val="Calibri"/>
      <family val="2"/>
      <charset val="1"/>
    </font>
    <font>
      <sz val="12"/>
      <color rgb="FF546270"/>
      <name val="Calibri"/>
      <family val="2"/>
      <charset val="1"/>
    </font>
    <font>
      <b/>
      <sz val="10"/>
      <color theme="2" tint="-0.249977111117893"/>
      <name val="Calibri"/>
      <family val="2"/>
    </font>
    <font>
      <b/>
      <sz val="8"/>
      <color theme="2" tint="-0.249977111117893"/>
      <name val="Calibri"/>
      <family val="2"/>
    </font>
    <font>
      <sz val="7.5"/>
      <color rgb="FF56697B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lightGrid">
        <fgColor theme="0" tint="-4.9989318521683403E-2"/>
        <bgColor indexed="65"/>
      </patternFill>
    </fill>
    <fill>
      <patternFill patternType="solid">
        <fgColor indexed="65"/>
        <bgColor theme="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5" tint="0.79998168889431442"/>
        <bgColor theme="0"/>
      </patternFill>
    </fill>
    <fill>
      <patternFill patternType="lightGrid">
        <fgColor theme="0" tint="-4.9989318521683403E-2"/>
        <bgColor theme="0" tint="-4.9989318521683403E-2"/>
      </patternFill>
    </fill>
    <fill>
      <patternFill patternType="solid">
        <fgColor indexed="65"/>
        <bgColor theme="0" tint="-4.9989318521683403E-2"/>
      </patternFill>
    </fill>
    <fill>
      <patternFill patternType="solid">
        <fgColor rgb="FF3363AB"/>
        <bgColor theme="0"/>
      </patternFill>
    </fill>
  </fills>
  <borders count="16">
    <border>
      <left/>
      <right/>
      <top/>
      <bottom/>
      <diagonal/>
    </border>
    <border>
      <left style="thin">
        <color rgb="FF515151"/>
      </left>
      <right style="thin">
        <color rgb="FF515151"/>
      </right>
      <top style="thin">
        <color rgb="FF515151"/>
      </top>
      <bottom style="thin">
        <color rgb="FF51515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">
    <xf numFmtId="0" fontId="0" fillId="0" borderId="0"/>
    <xf numFmtId="165" fontId="19" fillId="0" borderId="0" applyBorder="0" applyProtection="0"/>
    <xf numFmtId="166" fontId="19" fillId="0" borderId="0" applyBorder="0" applyProtection="0"/>
    <xf numFmtId="9" fontId="19" fillId="0" borderId="0" applyBorder="0" applyProtection="0"/>
  </cellStyleXfs>
  <cellXfs count="7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/>
    <xf numFmtId="165" fontId="2" fillId="2" borderId="2" xfId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wrapText="1"/>
    </xf>
    <xf numFmtId="165" fontId="0" fillId="2" borderId="0" xfId="0" applyNumberFormat="1" applyFill="1"/>
    <xf numFmtId="0" fontId="4" fillId="0" borderId="2" xfId="0" applyFont="1" applyBorder="1"/>
    <xf numFmtId="166" fontId="5" fillId="0" borderId="2" xfId="2" applyFont="1" applyBorder="1" applyProtection="1"/>
    <xf numFmtId="166" fontId="0" fillId="2" borderId="0" xfId="0" applyNumberFormat="1" applyFill="1"/>
    <xf numFmtId="166" fontId="6" fillId="0" borderId="2" xfId="2" applyFont="1" applyBorder="1" applyProtection="1"/>
    <xf numFmtId="43" fontId="0" fillId="2" borderId="0" xfId="0" applyNumberFormat="1" applyFill="1"/>
    <xf numFmtId="4" fontId="0" fillId="2" borderId="0" xfId="0" applyNumberFormat="1" applyFill="1"/>
    <xf numFmtId="10" fontId="7" fillId="3" borderId="0" xfId="3" applyNumberFormat="1" applyFont="1" applyFill="1" applyBorder="1" applyProtection="1"/>
    <xf numFmtId="166" fontId="13" fillId="4" borderId="5" xfId="2" applyFont="1" applyFill="1" applyBorder="1" applyProtection="1"/>
    <xf numFmtId="166" fontId="15" fillId="4" borderId="5" xfId="2" applyFont="1" applyFill="1" applyBorder="1" applyProtection="1"/>
    <xf numFmtId="166" fontId="13" fillId="5" borderId="3" xfId="2" applyFont="1" applyFill="1" applyBorder="1" applyProtection="1">
      <protection locked="0"/>
    </xf>
    <xf numFmtId="166" fontId="15" fillId="6" borderId="5" xfId="2" applyFont="1" applyFill="1" applyBorder="1" applyAlignment="1" applyProtection="1">
      <alignment vertical="center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3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65" fontId="2" fillId="0" borderId="2" xfId="1" applyFont="1" applyBorder="1" applyAlignment="1" applyProtection="1">
      <alignment horizontal="center" vertical="center" wrapText="1"/>
    </xf>
    <xf numFmtId="166" fontId="29" fillId="9" borderId="6" xfId="2" applyFont="1" applyFill="1" applyBorder="1" applyAlignment="1" applyProtection="1">
      <alignment vertical="center"/>
    </xf>
    <xf numFmtId="166" fontId="30" fillId="4" borderId="5" xfId="2" applyFont="1" applyFill="1" applyBorder="1" applyProtection="1"/>
    <xf numFmtId="166" fontId="32" fillId="8" borderId="15" xfId="2" applyFont="1" applyFill="1" applyBorder="1" applyAlignment="1" applyProtection="1">
      <alignment horizontal="right" vertical="center"/>
    </xf>
    <xf numFmtId="165" fontId="30" fillId="6" borderId="5" xfId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0" fillId="3" borderId="0" xfId="0" applyFont="1" applyFill="1" applyAlignment="1">
      <alignment vertical="top" wrapText="1"/>
    </xf>
    <xf numFmtId="0" fontId="11" fillId="3" borderId="0" xfId="0" applyFont="1" applyFill="1" applyAlignment="1">
      <alignment horizontal="center"/>
    </xf>
    <xf numFmtId="0" fontId="12" fillId="3" borderId="0" xfId="0" applyFont="1" applyFill="1"/>
    <xf numFmtId="0" fontId="13" fillId="3" borderId="0" xfId="0" applyFont="1" applyFill="1"/>
    <xf numFmtId="166" fontId="13" fillId="5" borderId="3" xfId="2" applyFont="1" applyFill="1" applyBorder="1" applyProtection="1"/>
    <xf numFmtId="166" fontId="7" fillId="3" borderId="0" xfId="0" applyNumberFormat="1" applyFont="1" applyFill="1"/>
    <xf numFmtId="0" fontId="33" fillId="3" borderId="0" xfId="0" applyFont="1" applyFill="1"/>
    <xf numFmtId="0" fontId="28" fillId="3" borderId="0" xfId="0" applyFont="1" applyFill="1"/>
    <xf numFmtId="0" fontId="8" fillId="3" borderId="0" xfId="0" applyFont="1" applyFill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4" fillId="3" borderId="0" xfId="0" applyFont="1" applyFill="1"/>
    <xf numFmtId="0" fontId="12" fillId="3" borderId="5" xfId="0" applyFont="1" applyFill="1" applyBorder="1"/>
    <xf numFmtId="0" fontId="13" fillId="4" borderId="0" xfId="0" applyFont="1" applyFill="1"/>
    <xf numFmtId="0" fontId="7" fillId="3" borderId="5" xfId="0" applyFont="1" applyFill="1" applyBorder="1"/>
    <xf numFmtId="0" fontId="30" fillId="3" borderId="0" xfId="0" applyFont="1" applyFill="1"/>
    <xf numFmtId="0" fontId="31" fillId="3" borderId="5" xfId="0" applyFont="1" applyFill="1" applyBorder="1"/>
    <xf numFmtId="0" fontId="31" fillId="3" borderId="0" xfId="0" applyFont="1" applyFill="1"/>
    <xf numFmtId="0" fontId="16" fillId="3" borderId="5" xfId="0" applyFont="1" applyFill="1" applyBorder="1"/>
    <xf numFmtId="0" fontId="16" fillId="3" borderId="0" xfId="0" applyFont="1" applyFill="1"/>
    <xf numFmtId="0" fontId="13" fillId="6" borderId="0" xfId="0" applyFont="1" applyFill="1" applyAlignment="1">
      <alignment horizontal="left" vertical="top" wrapText="1"/>
    </xf>
    <xf numFmtId="0" fontId="15" fillId="3" borderId="0" xfId="0" applyFont="1" applyFill="1" applyAlignment="1">
      <alignment vertical="center"/>
    </xf>
    <xf numFmtId="43" fontId="7" fillId="3" borderId="0" xfId="0" applyNumberFormat="1" applyFont="1" applyFill="1"/>
    <xf numFmtId="0" fontId="15" fillId="3" borderId="0" xfId="0" applyFont="1" applyFill="1"/>
    <xf numFmtId="0" fontId="17" fillId="3" borderId="0" xfId="0" applyFont="1" applyFill="1" applyAlignment="1">
      <alignment vertical="top"/>
    </xf>
    <xf numFmtId="0" fontId="13" fillId="4" borderId="0" xfId="0" applyFont="1" applyFill="1" applyAlignment="1">
      <alignment wrapText="1"/>
    </xf>
    <xf numFmtId="0" fontId="6" fillId="3" borderId="0" xfId="0" applyFont="1" applyFill="1" applyAlignment="1">
      <alignment vertical="center"/>
    </xf>
    <xf numFmtId="0" fontId="18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24" fillId="7" borderId="7" xfId="0" applyFont="1" applyFill="1" applyBorder="1" applyAlignment="1">
      <alignment wrapText="1"/>
    </xf>
    <xf numFmtId="8" fontId="25" fillId="7" borderId="13" xfId="0" applyNumberFormat="1" applyFont="1" applyFill="1" applyBorder="1" applyAlignment="1">
      <alignment horizontal="left" vertical="center" wrapText="1"/>
    </xf>
    <xf numFmtId="0" fontId="7" fillId="3" borderId="0" xfId="0" quotePrefix="1" applyFont="1" applyFill="1"/>
    <xf numFmtId="0" fontId="24" fillId="7" borderId="10" xfId="0" applyFont="1" applyFill="1" applyBorder="1" applyAlignment="1">
      <alignment vertical="top" wrapText="1"/>
    </xf>
    <xf numFmtId="0" fontId="23" fillId="3" borderId="0" xfId="0" quotePrefix="1" applyFont="1" applyFill="1" applyAlignment="1">
      <alignment vertical="center"/>
    </xf>
    <xf numFmtId="0" fontId="7" fillId="3" borderId="0" xfId="0" applyFont="1" applyFill="1" applyAlignment="1">
      <alignment horizontal="center" wrapText="1"/>
    </xf>
    <xf numFmtId="0" fontId="22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top" wrapText="1"/>
    </xf>
    <xf numFmtId="0" fontId="11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left" vertical="center" wrapText="1" indent="1"/>
    </xf>
    <xf numFmtId="0" fontId="26" fillId="7" borderId="11" xfId="0" quotePrefix="1" applyFont="1" applyFill="1" applyBorder="1" applyAlignment="1">
      <alignment horizontal="left" vertical="top" wrapText="1"/>
    </xf>
    <xf numFmtId="0" fontId="26" fillId="7" borderId="11" xfId="0" applyFont="1" applyFill="1" applyBorder="1" applyAlignment="1">
      <alignment horizontal="left" vertical="top" wrapText="1"/>
    </xf>
    <xf numFmtId="0" fontId="26" fillId="7" borderId="12" xfId="0" applyFont="1" applyFill="1" applyBorder="1" applyAlignment="1">
      <alignment horizontal="left" vertical="top" wrapText="1"/>
    </xf>
    <xf numFmtId="0" fontId="26" fillId="7" borderId="8" xfId="0" quotePrefix="1" applyFont="1" applyFill="1" applyBorder="1" applyAlignment="1">
      <alignment horizontal="left" vertical="center" wrapText="1"/>
    </xf>
    <xf numFmtId="0" fontId="26" fillId="7" borderId="9" xfId="0" quotePrefix="1" applyFont="1" applyFill="1" applyBorder="1" applyAlignment="1">
      <alignment horizontal="left" vertical="center" wrapText="1"/>
    </xf>
    <xf numFmtId="0" fontId="26" fillId="7" borderId="0" xfId="0" quotePrefix="1" applyFont="1" applyFill="1" applyAlignment="1">
      <alignment horizontal="left" vertical="center" wrapText="1"/>
    </xf>
    <xf numFmtId="0" fontId="26" fillId="7" borderId="14" xfId="0" quotePrefix="1" applyFont="1" applyFill="1" applyBorder="1" applyAlignment="1">
      <alignment horizontal="left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10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BFBFBF"/>
      <rgbColor rgb="FF4A5B6C"/>
      <rgbColor rgb="FF9999FF"/>
      <rgbColor rgb="FF993366"/>
      <rgbColor rgb="FFEEECE1"/>
      <rgbColor rgb="FFDBEEF4"/>
      <rgbColor rgb="FF660066"/>
      <rgbColor rgb="FFEA664F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BD869"/>
      <rgbColor rgb="FF3366FF"/>
      <rgbColor rgb="FF33CCCC"/>
      <rgbColor rgb="FF99CC00"/>
      <rgbColor rgb="FFFFCC00"/>
      <rgbColor rgb="FFFF9900"/>
      <rgbColor rgb="FFFF6600"/>
      <rgbColor rgb="FF56697B"/>
      <rgbColor rgb="FF969696"/>
      <rgbColor rgb="FF002060"/>
      <rgbColor rgb="FF339966"/>
      <rgbColor rgb="FF003300"/>
      <rgbColor rgb="FF515151"/>
      <rgbColor rgb="FF993300"/>
      <rgbColor rgb="FF993366"/>
      <rgbColor rgb="FF1F497D"/>
      <rgbColor rgb="FF231F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46270"/>
      <color rgb="FF3363AB"/>
      <color rgb="FF5CBB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19080</xdr:colOff>
      <xdr:row>4</xdr:row>
      <xdr:rowOff>19080</xdr:rowOff>
    </xdr:from>
    <xdr:to>
      <xdr:col>6</xdr:col>
      <xdr:colOff>85320</xdr:colOff>
      <xdr:row>17</xdr:row>
      <xdr:rowOff>85320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83640" y="1904760"/>
          <a:ext cx="6920640" cy="3219120"/>
        </a:xfrm>
        <a:prstGeom prst="roundRect">
          <a:avLst>
            <a:gd name="adj" fmla="val 4880"/>
          </a:avLst>
        </a:prstGeom>
        <a:noFill/>
        <a:ln w="19050">
          <a:solidFill>
            <a:srgbClr val="5CBBA2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19080</xdr:colOff>
      <xdr:row>19</xdr:row>
      <xdr:rowOff>0</xdr:rowOff>
    </xdr:from>
    <xdr:to>
      <xdr:col>6</xdr:col>
      <xdr:colOff>85320</xdr:colOff>
      <xdr:row>35</xdr:row>
      <xdr:rowOff>84240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83640" y="5229000"/>
          <a:ext cx="6920640" cy="2713320"/>
        </a:xfrm>
        <a:prstGeom prst="roundRect">
          <a:avLst>
            <a:gd name="adj" fmla="val 5403"/>
          </a:avLst>
        </a:prstGeom>
        <a:noFill/>
        <a:ln w="19050">
          <a:solidFill>
            <a:srgbClr val="56697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1019174</xdr:colOff>
      <xdr:row>1</xdr:row>
      <xdr:rowOff>123840</xdr:rowOff>
    </xdr:from>
    <xdr:to>
      <xdr:col>7</xdr:col>
      <xdr:colOff>90554</xdr:colOff>
      <xdr:row>47</xdr:row>
      <xdr:rowOff>9360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019174" y="390540"/>
          <a:ext cx="6758055" cy="8353245"/>
        </a:xfrm>
        <a:prstGeom prst="roundRect">
          <a:avLst>
            <a:gd name="adj" fmla="val 2710"/>
          </a:avLst>
        </a:prstGeom>
        <a:noFill/>
        <a:ln w="28575">
          <a:solidFill>
            <a:srgbClr val="5CBBA2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87922</xdr:colOff>
      <xdr:row>1</xdr:row>
      <xdr:rowOff>80594</xdr:rowOff>
    </xdr:from>
    <xdr:to>
      <xdr:col>2</xdr:col>
      <xdr:colOff>2506430</xdr:colOff>
      <xdr:row>2</xdr:row>
      <xdr:rowOff>95248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C0CA9CC0-28CE-F7DA-2681-BDAD6303DA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29091" r="9630" b="33182"/>
        <a:stretch/>
      </xdr:blipFill>
      <xdr:spPr>
        <a:xfrm>
          <a:off x="718037" y="776652"/>
          <a:ext cx="2513758" cy="827943"/>
        </a:xfrm>
        <a:prstGeom prst="rect">
          <a:avLst/>
        </a:prstGeom>
      </xdr:spPr>
    </xdr:pic>
    <xdr:clientData/>
  </xdr:twoCellAnchor>
  <xdr:twoCellAnchor>
    <xdr:from>
      <xdr:col>2</xdr:col>
      <xdr:colOff>3231173</xdr:colOff>
      <xdr:row>38</xdr:row>
      <xdr:rowOff>124559</xdr:rowOff>
    </xdr:from>
    <xdr:to>
      <xdr:col>2</xdr:col>
      <xdr:colOff>3245826</xdr:colOff>
      <xdr:row>40</xdr:row>
      <xdr:rowOff>593481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7A2DF98-648D-4824-0303-B700CD6D8E05}"/>
            </a:ext>
          </a:extLst>
        </xdr:cNvPr>
        <xdr:cNvCxnSpPr/>
      </xdr:nvCxnSpPr>
      <xdr:spPr>
        <a:xfrm flipH="1">
          <a:off x="3956538" y="6755424"/>
          <a:ext cx="14653" cy="1179634"/>
        </a:xfrm>
        <a:prstGeom prst="line">
          <a:avLst/>
        </a:prstGeom>
        <a:ln>
          <a:solidFill>
            <a:srgbClr val="3363AB">
              <a:alpha val="38000"/>
            </a:srgbClr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MJ34"/>
  <sheetViews>
    <sheetView zoomScale="145" zoomScaleNormal="145" workbookViewId="0">
      <selection activeCell="D12" sqref="D12"/>
    </sheetView>
  </sheetViews>
  <sheetFormatPr defaultColWidth="9.140625" defaultRowHeight="15" x14ac:dyDescent="0.25"/>
  <cols>
    <col min="1" max="1" width="32.28515625" style="1" customWidth="1"/>
    <col min="2" max="2" width="16.5703125" style="1" customWidth="1"/>
    <col min="3" max="3" width="18.7109375" style="1" customWidth="1"/>
    <col min="4" max="4" width="13.28515625" style="1" customWidth="1"/>
    <col min="5" max="1024" width="9.140625" style="1"/>
  </cols>
  <sheetData>
    <row r="1" spans="1:4" ht="24" x14ac:dyDescent="0.25">
      <c r="A1" s="2" t="s">
        <v>0</v>
      </c>
      <c r="B1" s="3" t="s">
        <v>1</v>
      </c>
      <c r="C1" s="3" t="s">
        <v>2</v>
      </c>
    </row>
    <row r="2" spans="1:4" x14ac:dyDescent="0.25">
      <c r="A2" s="19">
        <v>24511.919999999998</v>
      </c>
      <c r="B2" s="20">
        <v>0</v>
      </c>
      <c r="C2" s="21"/>
    </row>
    <row r="3" spans="1:4" x14ac:dyDescent="0.25">
      <c r="A3" s="19">
        <v>33919.800000000003</v>
      </c>
      <c r="B3" s="20">
        <v>7.4999999999999997E-2</v>
      </c>
      <c r="C3" s="19">
        <v>1838.39</v>
      </c>
    </row>
    <row r="4" spans="1:4" x14ac:dyDescent="0.25">
      <c r="A4" s="19">
        <v>45012.6</v>
      </c>
      <c r="B4" s="20">
        <v>0.15</v>
      </c>
      <c r="C4" s="19">
        <v>4382.38</v>
      </c>
    </row>
    <row r="5" spans="1:4" x14ac:dyDescent="0.25">
      <c r="A5" s="19">
        <v>55976.160000000003</v>
      </c>
      <c r="B5" s="20">
        <v>0.22500000000000001</v>
      </c>
      <c r="C5" s="19">
        <v>7758.32</v>
      </c>
    </row>
    <row r="6" spans="1:4" x14ac:dyDescent="0.25">
      <c r="A6" s="21" t="s">
        <v>3</v>
      </c>
      <c r="B6" s="20">
        <v>0.27500000000000002</v>
      </c>
      <c r="C6" s="19">
        <v>10557.13</v>
      </c>
    </row>
    <row r="8" spans="1:4" x14ac:dyDescent="0.25">
      <c r="A8" s="4" t="s">
        <v>4</v>
      </c>
      <c r="B8" s="22">
        <v>2275.08</v>
      </c>
      <c r="C8" s="12"/>
    </row>
    <row r="9" spans="1:4" ht="30" customHeight="1" x14ac:dyDescent="0.25">
      <c r="A9" s="6" t="s">
        <v>5</v>
      </c>
      <c r="B9" s="22">
        <v>3561.5</v>
      </c>
    </row>
    <row r="11" spans="1:4" x14ac:dyDescent="0.25">
      <c r="A11" s="4" t="s">
        <v>6</v>
      </c>
      <c r="B11" s="5">
        <v>7786.02</v>
      </c>
    </row>
    <row r="12" spans="1:4" x14ac:dyDescent="0.25">
      <c r="C12" s="7"/>
    </row>
    <row r="14" spans="1:4" ht="15.75" x14ac:dyDescent="0.25">
      <c r="A14" s="8" t="s">
        <v>24</v>
      </c>
      <c r="B14" s="9">
        <f>'Simulador IR'!$F$8+'Simulador IR'!$F$10</f>
        <v>0</v>
      </c>
    </row>
    <row r="15" spans="1:4" ht="15.75" x14ac:dyDescent="0.25">
      <c r="A15" s="8" t="s">
        <v>7</v>
      </c>
      <c r="B15" s="9"/>
    </row>
    <row r="16" spans="1:4" ht="15.75" x14ac:dyDescent="0.25">
      <c r="A16" s="8" t="s">
        <v>8</v>
      </c>
      <c r="B16" s="9">
        <f>'Simulador IR'!$F$12+'Simulador IR'!$F$14</f>
        <v>0</v>
      </c>
      <c r="C16" s="10"/>
      <c r="D16" s="12"/>
    </row>
    <row r="17" spans="1:4" ht="15.75" x14ac:dyDescent="0.25">
      <c r="A17" s="8" t="s">
        <v>9</v>
      </c>
      <c r="B17" s="9">
        <f>MIN(12%*$B$14,MAX(B14-B15-B16-A2,0))</f>
        <v>0</v>
      </c>
      <c r="D17" s="12"/>
    </row>
    <row r="18" spans="1:4" x14ac:dyDescent="0.25">
      <c r="B18" s="10"/>
    </row>
    <row r="19" spans="1:4" x14ac:dyDescent="0.25">
      <c r="B19" s="13"/>
    </row>
    <row r="20" spans="1:4" ht="15.75" x14ac:dyDescent="0.25">
      <c r="A20" s="8" t="s">
        <v>10</v>
      </c>
      <c r="B20" s="9">
        <f>$B$14</f>
        <v>0</v>
      </c>
      <c r="C20" s="11">
        <f>B20-B26</f>
        <v>0</v>
      </c>
    </row>
    <row r="21" spans="1:4" ht="15.75" x14ac:dyDescent="0.25">
      <c r="A21" s="8" t="s">
        <v>11</v>
      </c>
      <c r="B21" s="9">
        <f>IF(B20&lt;Apoio!$A$2,0,IF(B20&lt;Apoio!$A$3,B20*Apoio!$B$3-Apoio!$C$3,IF(B20&lt;Apoio!$A$4,B20*Apoio!$B$4-Apoio!$C$4,IF(B20&lt;Apoio!$A$5,B20*Apoio!$B$5-Apoio!$C$5,B20*Apoio!$B$6-Apoio!$C$6))))</f>
        <v>0</v>
      </c>
      <c r="C21" s="11">
        <f>ROUND(B21-B27,2)</f>
        <v>0</v>
      </c>
    </row>
    <row r="23" spans="1:4" ht="15.75" x14ac:dyDescent="0.25">
      <c r="A23" s="8" t="s">
        <v>12</v>
      </c>
      <c r="B23" s="9">
        <f>$B$14-('Simulador IR'!$F$12+MIN(12%*$B$14,'Simulador IR'!$F$16))</f>
        <v>0</v>
      </c>
      <c r="C23" s="11">
        <f>B23-B26</f>
        <v>0</v>
      </c>
    </row>
    <row r="24" spans="1:4" ht="15.75" x14ac:dyDescent="0.25">
      <c r="A24" s="8" t="s">
        <v>13</v>
      </c>
      <c r="B24" s="9">
        <f>IF(B23&lt;Apoio!$A$2,0,IF(B23&lt;Apoio!$A$3,B23*Apoio!$B$3-Apoio!$C$3,IF(B23&lt;Apoio!$A$4,B23*Apoio!$B$4-Apoio!$C$4,IF(B23&lt;Apoio!$A$5,B23*Apoio!$B$5-Apoio!$C$5,B23*Apoio!$B$6-Apoio!$C$6))))</f>
        <v>0</v>
      </c>
      <c r="C24" s="11">
        <f>B24-B27</f>
        <v>0</v>
      </c>
    </row>
    <row r="26" spans="1:4" ht="15.75" x14ac:dyDescent="0.25">
      <c r="A26" s="8" t="s">
        <v>14</v>
      </c>
      <c r="B26" s="9">
        <f>$B$14-('Simulador IR'!$F$12+MIN(12%*$B$14,MAX($B$14-$B$15-$B$16-$A$2,0)))</f>
        <v>0</v>
      </c>
    </row>
    <row r="27" spans="1:4" ht="15.75" x14ac:dyDescent="0.25">
      <c r="A27" s="8" t="s">
        <v>13</v>
      </c>
      <c r="B27" s="9">
        <f>IF(B26&lt;Apoio!$A$2,0,IF(B26&lt;Apoio!$A$3,B26*Apoio!$B$3-Apoio!$C$3,IF(B26&lt;Apoio!$A$4,B26*Apoio!$B$4-Apoio!$C$4,IF(B26&lt;Apoio!$A$5,B26*Apoio!$B$5-Apoio!$C$5,B26*Apoio!$B$6-Apoio!$C$6))))</f>
        <v>0</v>
      </c>
    </row>
    <row r="30" spans="1:4" ht="15.75" x14ac:dyDescent="0.25">
      <c r="A30" s="8" t="s">
        <v>10</v>
      </c>
      <c r="B30" s="9">
        <f>'Simulador IR'!D23</f>
        <v>0</v>
      </c>
    </row>
    <row r="31" spans="1:4" ht="15.75" x14ac:dyDescent="0.25">
      <c r="A31" s="8" t="s">
        <v>11</v>
      </c>
      <c r="B31" s="9">
        <f>IF(B30&lt;Apoio!$A$2,0,IF(B30&lt;Apoio!$A$3,B30*Apoio!$B$3-Apoio!$C$3,IF(B30&lt;Apoio!$A$4,B30*Apoio!$B$4-Apoio!$C$4,IF(B30&lt;Apoio!$A$5,B30*Apoio!$B$5-Apoio!$C$5,B30*Apoio!$B$6-Apoio!$C$6))))</f>
        <v>0</v>
      </c>
    </row>
    <row r="33" spans="1:2" ht="15.75" x14ac:dyDescent="0.25">
      <c r="A33" s="8" t="s">
        <v>10</v>
      </c>
      <c r="B33" s="9">
        <f>'Simulador IR'!$D$23</f>
        <v>0</v>
      </c>
    </row>
    <row r="34" spans="1:2" ht="15.75" x14ac:dyDescent="0.25">
      <c r="A34" s="8" t="s">
        <v>11</v>
      </c>
      <c r="B34" s="9">
        <f>IF(B33&lt;Apoio!$A$2,0,IF(B33&lt;Apoio!$A$3,B33*Apoio!$B$3-Apoio!$C$3,IF(B33&lt;Apoio!$A$4,B33*Apoio!$B$4-Apoio!$C$4,IF(B33&lt;Apoio!$A$5,B33*Apoio!$B$5-Apoio!$C$5,B33*Apoio!$B$6-Apoio!$C$6))))</f>
        <v>0</v>
      </c>
    </row>
  </sheetData>
  <sheetProtection algorithmName="SHA-512" hashValue="SSK8cVxlJA8yqLC8jjWwEWHlEaGAFFkocvae56gYSxu4zmat1Vblc82mFCN1vLqD/OvMi+1Uk+NUGEvp6hPXJw==" saltValue="g3oDyMYMyDZblDR3ilK78Q==" spinCount="100000" sheet="1" objects="1" scenarios="1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AMJ50"/>
  <sheetViews>
    <sheetView showGridLines="0" showRowColHeaders="0" tabSelected="1" zoomScaleNormal="100" workbookViewId="0">
      <selection activeCell="F10" sqref="F10"/>
    </sheetView>
  </sheetViews>
  <sheetFormatPr defaultColWidth="0" defaultRowHeight="15.75" zeroHeight="1" x14ac:dyDescent="0.25"/>
  <cols>
    <col min="1" max="1" width="16.7109375" style="27" customWidth="1"/>
    <col min="2" max="2" width="1.42578125" style="27" customWidth="1"/>
    <col min="3" max="3" width="55.28515625" style="27" customWidth="1"/>
    <col min="4" max="4" width="21.42578125" style="27" customWidth="1"/>
    <col min="5" max="5" width="1.5703125" style="27" customWidth="1"/>
    <col min="6" max="6" width="21.42578125" style="27" customWidth="1"/>
    <col min="7" max="8" width="1.42578125" style="27" customWidth="1"/>
    <col min="9" max="9" width="15.140625" style="27" customWidth="1"/>
    <col min="10" max="10" width="14.7109375" style="27" hidden="1"/>
    <col min="11" max="11" width="9.140625" style="27" hidden="1"/>
    <col min="12" max="12" width="10.5703125" style="27" hidden="1"/>
    <col min="13" max="13" width="10.7109375" style="27" hidden="1"/>
    <col min="14" max="1024" width="0" style="27" hidden="1"/>
    <col min="1025" max="16383" width="9.140625" style="28" hidden="1"/>
    <col min="16384" max="16384" width="9.140625" style="28" hidden="1" customWidth="1"/>
  </cols>
  <sheetData>
    <row r="1" spans="3:15" ht="27" customHeight="1" x14ac:dyDescent="0.25"/>
    <row r="2" spans="3:15" ht="63.75" customHeight="1" x14ac:dyDescent="0.25">
      <c r="C2" s="67"/>
      <c r="D2" s="67"/>
      <c r="E2" s="67"/>
      <c r="F2" s="67"/>
    </row>
    <row r="3" spans="3:15" ht="36.75" customHeight="1" x14ac:dyDescent="0.25">
      <c r="C3" s="64" t="s">
        <v>35</v>
      </c>
      <c r="D3" s="65"/>
      <c r="E3" s="65"/>
      <c r="F3" s="65"/>
      <c r="J3" s="29"/>
      <c r="L3" s="30"/>
      <c r="M3" s="30"/>
      <c r="N3" s="30"/>
      <c r="O3" s="30"/>
    </row>
    <row r="4" spans="3:15" ht="32.25" customHeight="1" x14ac:dyDescent="0.25">
      <c r="C4" s="65"/>
      <c r="D4" s="65"/>
      <c r="E4" s="65"/>
      <c r="F4" s="65"/>
      <c r="L4" s="30"/>
      <c r="M4" s="30"/>
      <c r="N4" s="30"/>
      <c r="O4" s="30"/>
    </row>
    <row r="5" spans="3:15" ht="7.5" customHeight="1" x14ac:dyDescent="0.25"/>
    <row r="6" spans="3:15" ht="18.75" x14ac:dyDescent="0.3">
      <c r="C6" s="66" t="s">
        <v>15</v>
      </c>
      <c r="D6" s="66"/>
      <c r="E6" s="66"/>
      <c r="F6" s="66"/>
    </row>
    <row r="7" spans="3:15" ht="4.5" customHeight="1" x14ac:dyDescent="0.25">
      <c r="C7" s="32"/>
      <c r="D7" s="32"/>
      <c r="E7" s="32"/>
      <c r="F7" s="32"/>
    </row>
    <row r="8" spans="3:15" x14ac:dyDescent="0.25">
      <c r="C8" s="33" t="s">
        <v>27</v>
      </c>
      <c r="D8" s="33"/>
      <c r="E8" s="33"/>
      <c r="F8" s="17">
        <v>0</v>
      </c>
      <c r="J8" s="35"/>
    </row>
    <row r="9" spans="3:15" ht="5.25" customHeight="1" x14ac:dyDescent="0.25">
      <c r="C9" s="33"/>
      <c r="D9" s="33"/>
      <c r="E9" s="33"/>
      <c r="F9" s="33"/>
      <c r="J9" s="35"/>
    </row>
    <row r="10" spans="3:15" x14ac:dyDescent="0.25">
      <c r="C10" s="33" t="s">
        <v>23</v>
      </c>
      <c r="D10" s="33"/>
      <c r="E10" s="33"/>
      <c r="F10" s="17">
        <v>0</v>
      </c>
      <c r="J10" s="35"/>
    </row>
    <row r="11" spans="3:15" ht="5.25" customHeight="1" x14ac:dyDescent="0.25">
      <c r="C11" s="32"/>
      <c r="D11" s="32"/>
      <c r="E11" s="32"/>
      <c r="F11" s="32"/>
    </row>
    <row r="12" spans="3:15" x14ac:dyDescent="0.25">
      <c r="C12" s="33" t="s">
        <v>29</v>
      </c>
      <c r="D12" s="33"/>
      <c r="E12" s="33"/>
      <c r="F12" s="17">
        <v>0</v>
      </c>
      <c r="J12" s="28"/>
    </row>
    <row r="13" spans="3:15" ht="5.25" customHeight="1" x14ac:dyDescent="0.25">
      <c r="C13" s="32"/>
      <c r="D13" s="32"/>
      <c r="E13" s="32"/>
      <c r="F13" s="32"/>
      <c r="J13" s="14"/>
    </row>
    <row r="14" spans="3:15" ht="14.25" customHeight="1" x14ac:dyDescent="0.25">
      <c r="C14" s="33" t="s">
        <v>30</v>
      </c>
      <c r="D14" s="32"/>
      <c r="E14" s="32"/>
      <c r="F14" s="17">
        <v>0</v>
      </c>
      <c r="J14" s="14"/>
    </row>
    <row r="15" spans="3:15" ht="5.25" hidden="1" customHeight="1" x14ac:dyDescent="0.25">
      <c r="C15" s="32"/>
      <c r="D15" s="32"/>
      <c r="E15" s="32"/>
      <c r="F15" s="32"/>
      <c r="J15" s="14"/>
    </row>
    <row r="16" spans="3:15" hidden="1" x14ac:dyDescent="0.25">
      <c r="C16" s="33" t="s">
        <v>25</v>
      </c>
      <c r="D16" s="33"/>
      <c r="E16" s="33"/>
      <c r="F16" s="34">
        <v>0</v>
      </c>
      <c r="J16" s="35"/>
    </row>
    <row r="17" spans="3:13" ht="12" hidden="1" customHeight="1" x14ac:dyDescent="0.25">
      <c r="C17" s="36" t="s">
        <v>28</v>
      </c>
      <c r="D17" s="37"/>
      <c r="E17" s="37"/>
      <c r="F17" s="25">
        <f>IF(F29="",0,MAX(MIN(12%*Apoio!$B$14,MAX(Apoio!$B$14-Apoio!$B$15-Apoio!$B$16-Apoio!$A$2,0))-F12-F14-F16,0))</f>
        <v>0</v>
      </c>
    </row>
    <row r="18" spans="3:13" ht="5.25" customHeight="1" x14ac:dyDescent="0.25"/>
    <row r="19" spans="3:13" ht="7.5" customHeight="1" x14ac:dyDescent="0.25"/>
    <row r="20" spans="3:13" ht="7.5" customHeight="1" x14ac:dyDescent="0.25"/>
    <row r="21" spans="3:13" ht="15.75" customHeight="1" x14ac:dyDescent="0.3">
      <c r="C21" s="38"/>
      <c r="D21" s="39" t="s">
        <v>17</v>
      </c>
      <c r="E21" s="31"/>
      <c r="F21" s="39" t="s">
        <v>18</v>
      </c>
    </row>
    <row r="22" spans="3:13" ht="4.5" customHeight="1" x14ac:dyDescent="0.25">
      <c r="C22" s="40"/>
      <c r="D22" s="41"/>
      <c r="E22" s="32"/>
      <c r="F22" s="41"/>
    </row>
    <row r="23" spans="3:13" x14ac:dyDescent="0.25">
      <c r="C23" s="42" t="s">
        <v>16</v>
      </c>
      <c r="D23" s="15">
        <f>$F$8+F10</f>
        <v>0</v>
      </c>
      <c r="E23" s="33"/>
      <c r="F23" s="15">
        <f>D23</f>
        <v>0</v>
      </c>
      <c r="J23" s="35"/>
    </row>
    <row r="24" spans="3:13" ht="4.5" customHeight="1" x14ac:dyDescent="0.25">
      <c r="C24" s="32"/>
      <c r="D24" s="43"/>
      <c r="F24" s="43"/>
    </row>
    <row r="25" spans="3:13" x14ac:dyDescent="0.25">
      <c r="C25" s="42" t="s">
        <v>31</v>
      </c>
      <c r="D25" s="24">
        <f>-$F$12</f>
        <v>0</v>
      </c>
      <c r="E25" s="44"/>
      <c r="F25" s="24">
        <f>-$F$12</f>
        <v>0</v>
      </c>
      <c r="J25" s="35"/>
    </row>
    <row r="26" spans="3:13" ht="4.5" customHeight="1" x14ac:dyDescent="0.25">
      <c r="C26" s="32"/>
      <c r="D26" s="45"/>
      <c r="E26" s="46"/>
      <c r="F26" s="45"/>
    </row>
    <row r="27" spans="3:13" x14ac:dyDescent="0.25">
      <c r="C27" s="42" t="s">
        <v>32</v>
      </c>
      <c r="D27" s="24">
        <f>-MIN(12%*($F$8+$F$10),IF($F$14="",0,$F$14))</f>
        <v>0</v>
      </c>
      <c r="E27" s="44"/>
      <c r="F27" s="24">
        <f>-MIN(12%*($F$8+$F$10),IF(AND($F$14="",$F$16=""),0,$F$14+$F$16))</f>
        <v>0</v>
      </c>
      <c r="J27" s="35"/>
    </row>
    <row r="28" spans="3:13" ht="4.5" customHeight="1" x14ac:dyDescent="0.25">
      <c r="C28" s="32"/>
      <c r="D28" s="47"/>
      <c r="E28" s="48"/>
      <c r="F28" s="47"/>
    </row>
    <row r="29" spans="3:13" ht="18" customHeight="1" x14ac:dyDescent="0.25">
      <c r="C29" s="49" t="s">
        <v>33</v>
      </c>
      <c r="D29" s="26">
        <v>0</v>
      </c>
      <c r="E29" s="50"/>
      <c r="F29" s="18">
        <f>IF(-12%*Apoio!$B$14-F27-F25&gt;0,0,-12%*Apoio!$B$14-F27-F25)</f>
        <v>0</v>
      </c>
      <c r="M29" s="51"/>
    </row>
    <row r="30" spans="3:13" ht="4.5" customHeight="1" x14ac:dyDescent="0.25">
      <c r="C30" s="32"/>
      <c r="D30" s="43"/>
      <c r="F30" s="43"/>
    </row>
    <row r="31" spans="3:13" x14ac:dyDescent="0.25">
      <c r="C31" s="42" t="s">
        <v>19</v>
      </c>
      <c r="D31" s="15">
        <f>D23+D25+D27</f>
        <v>0</v>
      </c>
      <c r="E31" s="33"/>
      <c r="F31" s="15">
        <f>F23+F25+F27+F29</f>
        <v>0</v>
      </c>
      <c r="J31" s="35"/>
    </row>
    <row r="32" spans="3:13" ht="4.5" customHeight="1" x14ac:dyDescent="0.25">
      <c r="C32" s="32"/>
      <c r="D32" s="41"/>
      <c r="E32" s="32"/>
      <c r="F32" s="41"/>
    </row>
    <row r="33" spans="2:15" x14ac:dyDescent="0.25">
      <c r="C33" s="42" t="s">
        <v>20</v>
      </c>
      <c r="D33" s="16">
        <f>IF(D31&lt;Apoio!$A$2,0,IF(D31&lt;Apoio!$A$3,D31*Apoio!$B$3-Apoio!$C$3,IF(D31&lt;Apoio!$A$4,D31*Apoio!$B$4-Apoio!$C$4,IF(D31&lt;Apoio!$A$5,D31*Apoio!$B$5-Apoio!$C$5,D31*Apoio!$B$6-Apoio!$C$6))))</f>
        <v>0</v>
      </c>
      <c r="E33" s="52"/>
      <c r="F33" s="16">
        <f>IF(F31&lt;Apoio!$A$2,0,IF(F31&lt;Apoio!$A$3,F31*Apoio!$B$3-Apoio!$C$3,IF(F31&lt;Apoio!$A$4,F31*Apoio!$B$4-Apoio!$C$4,IF(F31&lt;Apoio!$A$5,F31*Apoio!$B$5-Apoio!$C$5,F31*Apoio!$B$6-Apoio!$C$6))))</f>
        <v>0</v>
      </c>
      <c r="J33" s="51"/>
    </row>
    <row r="34" spans="2:15" ht="10.5" customHeight="1" x14ac:dyDescent="0.25">
      <c r="C34" s="53" t="s">
        <v>21</v>
      </c>
      <c r="D34" s="43"/>
      <c r="F34" s="43"/>
    </row>
    <row r="35" spans="2:15" ht="15.75" customHeight="1" x14ac:dyDescent="0.25">
      <c r="C35" s="54" t="s">
        <v>22</v>
      </c>
      <c r="D35" s="23">
        <f>ROUND(Apoio!$B$31-D33,2)</f>
        <v>0</v>
      </c>
      <c r="E35" s="55"/>
      <c r="F35" s="23">
        <f>ROUND(Apoio!$B$31-F33,2)</f>
        <v>0</v>
      </c>
      <c r="J35" s="51"/>
    </row>
    <row r="36" spans="2:15" ht="7.5" customHeight="1" x14ac:dyDescent="0.25"/>
    <row r="37" spans="2:15" ht="10.5" customHeight="1" x14ac:dyDescent="0.25">
      <c r="B37" s="28"/>
      <c r="C37" s="56"/>
      <c r="D37" s="56"/>
      <c r="E37" s="56"/>
      <c r="F37" s="56"/>
      <c r="G37" s="57"/>
    </row>
    <row r="38" spans="2:15" ht="10.5" customHeight="1" x14ac:dyDescent="0.25">
      <c r="B38" s="28"/>
      <c r="C38" s="56"/>
      <c r="D38" s="56"/>
      <c r="E38" s="56"/>
      <c r="F38" s="56"/>
      <c r="G38" s="57"/>
    </row>
    <row r="39" spans="2:15" ht="18" customHeight="1" x14ac:dyDescent="0.3">
      <c r="B39" s="28"/>
      <c r="C39" s="58" t="s">
        <v>26</v>
      </c>
      <c r="D39" s="72" t="s">
        <v>36</v>
      </c>
      <c r="E39" s="72"/>
      <c r="F39" s="73"/>
      <c r="G39" s="57"/>
      <c r="J39" s="63"/>
      <c r="K39" s="63"/>
      <c r="L39" s="63"/>
      <c r="M39" s="63"/>
      <c r="N39" s="63"/>
      <c r="O39" s="63"/>
    </row>
    <row r="40" spans="2:15" ht="38.25" customHeight="1" x14ac:dyDescent="0.25">
      <c r="B40" s="28"/>
      <c r="C40" s="59" t="str">
        <f>IF(F29=0,TEXT(0,"R$ 0,00"),TEXT(ABS(F29),"R$ ###.###,00"))</f>
        <v>R$ 0,00</v>
      </c>
      <c r="D40" s="74"/>
      <c r="E40" s="74"/>
      <c r="F40" s="75"/>
      <c r="G40" s="57"/>
      <c r="J40" s="60"/>
    </row>
    <row r="41" spans="2:15" ht="55.5" customHeight="1" x14ac:dyDescent="0.25">
      <c r="B41" s="56"/>
      <c r="C41" s="61" t="str">
        <f>IF(F29=0,"Você já utiliza 100% do benefício fiscal","para maximizar sua dedução e reduzir significativamente seu Imposto de Renda.")</f>
        <v>Você já utiliza 100% do benefício fiscal</v>
      </c>
      <c r="D41" s="69" t="str">
        <f>IF(F29=0,"","- Ao realizar este aporte suplementar, você poderá deduzir até "&amp;TEXT($F$35,"R$ ###.###,00")&amp;" do Imposto de Renda, pagando menos imposto ou recebendo uma restituição maior na sua próxima declaração.")</f>
        <v/>
      </c>
      <c r="E41" s="70"/>
      <c r="F41" s="71"/>
      <c r="G41" s="57"/>
      <c r="I41" s="62"/>
    </row>
    <row r="42" spans="2:15" ht="3" customHeight="1" x14ac:dyDescent="0.25">
      <c r="B42" s="68" t="s">
        <v>34</v>
      </c>
      <c r="C42" s="68"/>
      <c r="D42" s="68"/>
      <c r="E42" s="68"/>
      <c r="F42" s="68"/>
      <c r="G42" s="68"/>
    </row>
    <row r="43" spans="2:15" ht="11.25" customHeight="1" x14ac:dyDescent="0.25">
      <c r="B43" s="68"/>
      <c r="C43" s="68"/>
      <c r="D43" s="68"/>
      <c r="E43" s="68"/>
      <c r="F43" s="68"/>
      <c r="G43" s="68"/>
    </row>
    <row r="44" spans="2:15" x14ac:dyDescent="0.25">
      <c r="B44" s="68"/>
      <c r="C44" s="68"/>
      <c r="D44" s="68"/>
      <c r="E44" s="68"/>
      <c r="F44" s="68"/>
      <c r="G44" s="68"/>
    </row>
    <row r="45" spans="2:15" ht="24.75" customHeight="1" x14ac:dyDescent="0.25">
      <c r="B45" s="68"/>
      <c r="C45" s="68"/>
      <c r="D45" s="68"/>
      <c r="E45" s="68"/>
      <c r="F45" s="68"/>
      <c r="G45" s="68"/>
    </row>
    <row r="46" spans="2:15" ht="24.75" customHeight="1" x14ac:dyDescent="0.25">
      <c r="B46" s="68"/>
      <c r="C46" s="68"/>
      <c r="D46" s="68"/>
      <c r="E46" s="68"/>
      <c r="F46" s="68"/>
      <c r="G46" s="68"/>
    </row>
    <row r="47" spans="2:15" ht="6.75" customHeight="1" x14ac:dyDescent="0.25">
      <c r="B47" s="68"/>
      <c r="C47" s="68"/>
      <c r="D47" s="68"/>
      <c r="E47" s="68"/>
      <c r="F47" s="68"/>
      <c r="G47" s="68"/>
    </row>
    <row r="48" spans="2:15" x14ac:dyDescent="0.25">
      <c r="B48" s="57"/>
      <c r="C48" s="57"/>
      <c r="D48" s="57"/>
      <c r="E48" s="57"/>
      <c r="F48" s="57"/>
      <c r="G48" s="57"/>
    </row>
    <row r="49" ht="37.5" customHeight="1" x14ac:dyDescent="0.25"/>
    <row r="50" ht="37.5" customHeight="1" x14ac:dyDescent="0.25"/>
  </sheetData>
  <sheetProtection algorithmName="SHA-512" hashValue="+sj5sXa/h5OVbrh2cLwzRgUqqeHYVV3VWWUEb+gvmdZTUbrDwBvMF4NOj1rYA6BpbBuR+vYgLZpWHG73OAnZ5w==" saltValue="g0hMQXGdW9Ky6I7s75Vh+g==" spinCount="100000" sheet="1" objects="1" scenarios="1" selectLockedCells="1"/>
  <mergeCells count="7">
    <mergeCell ref="J39:O39"/>
    <mergeCell ref="C3:F4"/>
    <mergeCell ref="C6:F6"/>
    <mergeCell ref="C2:F2"/>
    <mergeCell ref="B42:G47"/>
    <mergeCell ref="D41:F41"/>
    <mergeCell ref="D39:F40"/>
  </mergeCells>
  <conditionalFormatting sqref="F8">
    <cfRule type="expression" dxfId="9" priority="22" stopIfTrue="1">
      <formula>F8=""</formula>
    </cfRule>
    <cfRule type="expression" dxfId="8" priority="23" stopIfTrue="1">
      <formula>F8=0</formula>
    </cfRule>
  </conditionalFormatting>
  <conditionalFormatting sqref="F10">
    <cfRule type="expression" dxfId="7" priority="20" stopIfTrue="1">
      <formula>F10=""</formula>
    </cfRule>
    <cfRule type="expression" dxfId="6" priority="21" stopIfTrue="1">
      <formula>F10=0</formula>
    </cfRule>
  </conditionalFormatting>
  <conditionalFormatting sqref="F12">
    <cfRule type="expression" dxfId="5" priority="8" stopIfTrue="1">
      <formula>F12=""</formula>
    </cfRule>
    <cfRule type="expression" dxfId="4" priority="9" stopIfTrue="1">
      <formula>F12=0</formula>
    </cfRule>
  </conditionalFormatting>
  <conditionalFormatting sqref="F14">
    <cfRule type="expression" dxfId="3" priority="1" stopIfTrue="1">
      <formula>F14=""</formula>
    </cfRule>
    <cfRule type="expression" dxfId="2" priority="2" stopIfTrue="1">
      <formula>F14=0</formula>
    </cfRule>
  </conditionalFormatting>
  <conditionalFormatting sqref="F16">
    <cfRule type="expression" dxfId="1" priority="6" stopIfTrue="1">
      <formula>F16=""</formula>
    </cfRule>
    <cfRule type="expression" dxfId="0" priority="7" stopIfTrue="1">
      <formula>F16=0</formula>
    </cfRule>
  </conditionalFormatting>
  <dataValidations count="1">
    <dataValidation type="decimal" operator="greaterThanOrEqual" allowBlank="1" showInputMessage="1" showErrorMessage="1" sqref="F16 F12 F8 F10" xr:uid="{00000000-0002-0000-0200-000000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 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Cicero Rafael Barros Dias</dc:creator>
  <dc:description/>
  <cp:lastModifiedBy>Celos - Moisés Paolazzi</cp:lastModifiedBy>
  <cp:revision>0</cp:revision>
  <cp:lastPrinted>2014-10-01T23:10:14Z</cp:lastPrinted>
  <dcterms:created xsi:type="dcterms:W3CDTF">2014-10-01T22:28:28Z</dcterms:created>
  <dcterms:modified xsi:type="dcterms:W3CDTF">2025-12-17T14:22:43Z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